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20220" windowHeight="11220" activeTab="0"/>
  </bookViews>
  <sheets>
    <sheet name="Session8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<sst xmlns="http://schemas.openxmlformats.org/spreadsheetml/2006/main" count="127" uniqueCount="109">
  <si>
    <t>less:  Operating Expenses</t>
  </si>
  <si>
    <t>Net Operating Income</t>
  </si>
  <si>
    <t>Expected Land Cost</t>
  </si>
  <si>
    <t>divided by:  Total Development Costs</t>
  </si>
  <si>
    <t>Return On Total Costs</t>
  </si>
  <si>
    <t>less:  Required Spread</t>
  </si>
  <si>
    <t>Required Disposition Cap Rate</t>
  </si>
  <si>
    <t>less: Market Cap Rate</t>
  </si>
  <si>
    <t>Indicated Decision</t>
  </si>
  <si>
    <t>Market Cap Rate</t>
  </si>
  <si>
    <t>Required Return on Costs</t>
  </si>
  <si>
    <t>INCOME CALCULATIONS</t>
  </si>
  <si>
    <t>DEVELOPMENT COST CALCULATIONS</t>
  </si>
  <si>
    <t>Rentable Area Ratio per FAR</t>
  </si>
  <si>
    <t>Rental Income per Rentable Square Foot</t>
  </si>
  <si>
    <t>Gross Income</t>
  </si>
  <si>
    <t>Effective Gross Income</t>
  </si>
  <si>
    <t>Infrastructure</t>
  </si>
  <si>
    <t>Earthwork</t>
  </si>
  <si>
    <t>Storm Sewer</t>
  </si>
  <si>
    <t>Real Esate Taxes</t>
  </si>
  <si>
    <t>Building Construction</t>
  </si>
  <si>
    <t>Parking Deck</t>
  </si>
  <si>
    <t>Contingency  - Hard</t>
  </si>
  <si>
    <t>Project Administration</t>
  </si>
  <si>
    <t>Architect/Engineering</t>
  </si>
  <si>
    <t>Insurance</t>
  </si>
  <si>
    <t>Landscape/Irrigation</t>
  </si>
  <si>
    <t>Testing/Inspection/Permits</t>
  </si>
  <si>
    <t>Signage/Monumentation</t>
  </si>
  <si>
    <t>Tenant Improvements</t>
  </si>
  <si>
    <t>Leasing Commissions</t>
  </si>
  <si>
    <t>Closing/Title Fees</t>
  </si>
  <si>
    <t>Legal</t>
  </si>
  <si>
    <t>Financing</t>
  </si>
  <si>
    <t>Interim interest</t>
  </si>
  <si>
    <t>Advertising/Promotion</t>
  </si>
  <si>
    <t>Leasing/Salary Expenses</t>
  </si>
  <si>
    <t>Tenant Inducements</t>
  </si>
  <si>
    <t>Contingency - Soft</t>
  </si>
  <si>
    <t>Special Features Share Cost</t>
  </si>
  <si>
    <t>Corporate Overhead @</t>
  </si>
  <si>
    <t>Total Land Cost</t>
  </si>
  <si>
    <t>Gross Building Area</t>
  </si>
  <si>
    <t xml:space="preserve">Rentable Area </t>
  </si>
  <si>
    <t>Parking Income</t>
  </si>
  <si>
    <t>Annual</t>
  </si>
  <si>
    <t>per RSF</t>
  </si>
  <si>
    <t>Total</t>
  </si>
  <si>
    <t>Special Fees</t>
  </si>
  <si>
    <t>Other Construction</t>
  </si>
  <si>
    <t>Hard Costs</t>
  </si>
  <si>
    <t>Soft Costs</t>
  </si>
  <si>
    <t>Total Hard Costs</t>
  </si>
  <si>
    <t>Total Soft Costs</t>
  </si>
  <si>
    <t>Total Hard and Soft Costs</t>
  </si>
  <si>
    <t xml:space="preserve">      </t>
  </si>
  <si>
    <t>Land, Hard, and Soft Costs</t>
  </si>
  <si>
    <t>PROPERTY VALUE CALCULATIONS</t>
  </si>
  <si>
    <t>LAND VALUE CALCUALTIONS</t>
  </si>
  <si>
    <t>÷</t>
  </si>
  <si>
    <t>=</t>
  </si>
  <si>
    <t>-</t>
  </si>
  <si>
    <t xml:space="preserve">             Direct Capitalization Analysis</t>
  </si>
  <si>
    <t>Land Value  (includes Building Developer's Profit)</t>
  </si>
  <si>
    <t>BUILDING DEVELOPER'S JUSTIFIED LAND PRICE CALCULATIONS</t>
  </si>
  <si>
    <t>x</t>
  </si>
  <si>
    <t>Require Spread</t>
  </si>
  <si>
    <t>Required Building Income</t>
  </si>
  <si>
    <t>Residual Land Income</t>
  </si>
  <si>
    <t>Builider's Justified Land Price</t>
  </si>
  <si>
    <t>Annual Interest Rate</t>
  </si>
  <si>
    <t>Annual Mortgage Constant</t>
  </si>
  <si>
    <t>Loan to Value Ratio</t>
  </si>
  <si>
    <t>Less: Vacancy &amp; Colledtions @</t>
  </si>
  <si>
    <t>Overall Market Capitalization Rate</t>
  </si>
  <si>
    <t>Overall Property Value</t>
  </si>
  <si>
    <t xml:space="preserve">Net Operating Income </t>
  </si>
  <si>
    <t>+</t>
  </si>
  <si>
    <t>Equations</t>
  </si>
  <si>
    <t>Payments per Year</t>
  </si>
  <si>
    <t>Periodic Interest Rate</t>
  </si>
  <si>
    <t>Amortization Period (in years)</t>
  </si>
  <si>
    <t>Total Number of Payments</t>
  </si>
  <si>
    <t>Periodic Sinking Fund Factor</t>
  </si>
  <si>
    <t>i/((1+i)^n)-1</t>
  </si>
  <si>
    <t>Derived Periodic Mortgage Constant</t>
  </si>
  <si>
    <t>i+(i/((1+i)^n)-1))</t>
  </si>
  <si>
    <t>i+SFF</t>
  </si>
  <si>
    <t>Calculated Periodic Mortgage Constant</t>
  </si>
  <si>
    <t>Financial Function: Payment (PMT), with PV = 1, FV = 0</t>
  </si>
  <si>
    <t>Annual Debt Payment</t>
  </si>
  <si>
    <t>Mortgage Loan Assumptions</t>
  </si>
  <si>
    <t>Annual Debt Coverage Ratio</t>
  </si>
  <si>
    <t>Equity Dividend Rate</t>
  </si>
  <si>
    <t>Equity Assumptions</t>
  </si>
  <si>
    <t xml:space="preserve">divided by: Annual  Debt Coverage Ratio </t>
  </si>
  <si>
    <t xml:space="preserve">divided by: Annual Mortgage Constant </t>
  </si>
  <si>
    <t>less: Annual Debt Payment</t>
  </si>
  <si>
    <t>Equity Cash Flow</t>
  </si>
  <si>
    <t>divided by: Equity Dividend Rate</t>
  </si>
  <si>
    <t>Equity Value</t>
  </si>
  <si>
    <t>Mortgage Loan Value</t>
  </si>
  <si>
    <t xml:space="preserve">                  AirPark West</t>
  </si>
  <si>
    <t>(also called the Levered Cash-on-Cash Return)</t>
  </si>
  <si>
    <t xml:space="preserve"> </t>
  </si>
  <si>
    <t>MORTGAGE-EQUITY APPROACH TO VALUE</t>
  </si>
  <si>
    <t>NET DISPOSITION CAP RATE CALCULATIONS</t>
  </si>
  <si>
    <t>Net Disposition Cap Rate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</si>
</sst>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_);_(* \(#,##0.0\);_(* &quot;-&quot;??_);_(@_)"/>
    <numFmt numFmtId="166" formatCode="_(* #,##0_);_(* \(#,##0\);_(* &quot;-&quot;??_);_(@_)"/>
    <numFmt numFmtId="167" formatCode="&quot;$&quot;#,##0.0"/>
    <numFmt numFmtId="168" formatCode="&quot;$&quot;#,##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[$-409]dddd\,\ mmmm\ dd\,\ yyyy"/>
    <numFmt numFmtId="172" formatCode="[$-409]h:mm:ss\ AM/PM"/>
    <numFmt numFmtId="173" formatCode="0.000"/>
    <numFmt numFmtId="174" formatCode="0.0000"/>
    <numFmt numFmtId="175" formatCode="0.0"/>
    <numFmt numFmtId="176" formatCode="0.0%"/>
    <numFmt numFmtId="177" formatCode="0.000%"/>
    <numFmt numFmtId="178" formatCode="0.0000%"/>
    <numFmt numFmtId="179" formatCode="&quot;$&quot;#,##0.000"/>
    <numFmt numFmtId="180" formatCode="_(* #,##0.000_);_(* \(#,##0.000\);_(* &quot;-&quot;??_);_(@_)"/>
    <numFmt numFmtId="181" formatCode="_(* #,##0.0000_);_(* \(#,##0.0000\);_(* &quot;-&quot;??_);_(@_)"/>
    <numFmt numFmtId="182" formatCode="0.000000"/>
    <numFmt numFmtId="183" formatCode="0.00000"/>
    <numFmt numFmtId="184" formatCode="_(* #,##0.0_);_(* \(#,##0.0\);_(* &quot;-&quot;?_);_(@_)"/>
    <numFmt numFmtId="185" formatCode="0.00000000"/>
    <numFmt numFmtId="186" formatCode="0.000000000"/>
    <numFmt numFmtId="187" formatCode="0.0000000"/>
  </numFmts>
  <fonts count="47">
    <font>
      <sz val="10"/>
      <name val="Arial"/>
      <family val="0"/>
    </font>
    <font>
      <b/>
      <sz val="1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2" fontId="3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right"/>
    </xf>
    <xf numFmtId="3" fontId="0" fillId="2" borderId="0" xfId="0" applyNumberFormat="1" applyFill="1" applyAlignment="1">
      <alignment/>
    </xf>
    <xf numFmtId="10" fontId="0" fillId="2" borderId="0" xfId="0" applyNumberFormat="1" applyFill="1" applyAlignment="1">
      <alignment/>
    </xf>
    <xf numFmtId="164" fontId="3" fillId="2" borderId="0" xfId="0" applyNumberFormat="1" applyFont="1" applyFill="1" applyAlignment="1">
      <alignment horizontal="right"/>
    </xf>
    <xf numFmtId="166" fontId="0" fillId="2" borderId="0" xfId="42" applyNumberFormat="1" applyFont="1" applyFill="1" applyAlignment="1">
      <alignment/>
    </xf>
    <xf numFmtId="10" fontId="3" fillId="2" borderId="0" xfId="0" applyNumberFormat="1" applyFont="1" applyFill="1" applyAlignment="1">
      <alignment horizontal="right"/>
    </xf>
    <xf numFmtId="164" fontId="0" fillId="2" borderId="0" xfId="0" applyNumberFormat="1" applyFill="1" applyAlignment="1">
      <alignment/>
    </xf>
    <xf numFmtId="176" fontId="0" fillId="2" borderId="0" xfId="59" applyNumberFormat="1" applyFont="1" applyFill="1" applyAlignment="1">
      <alignment/>
    </xf>
    <xf numFmtId="44" fontId="0" fillId="2" borderId="0" xfId="44" applyFont="1" applyFill="1" applyAlignment="1">
      <alignment/>
    </xf>
    <xf numFmtId="43" fontId="3" fillId="2" borderId="0" xfId="42" applyFont="1" applyFill="1" applyAlignment="1">
      <alignment horizontal="right"/>
    </xf>
    <xf numFmtId="0" fontId="0" fillId="2" borderId="0" xfId="0" applyFont="1" applyFill="1" applyAlignment="1">
      <alignment/>
    </xf>
    <xf numFmtId="164" fontId="1" fillId="2" borderId="0" xfId="0" applyNumberFormat="1" applyFont="1" applyFill="1" applyAlignment="1">
      <alignment/>
    </xf>
    <xf numFmtId="164" fontId="4" fillId="2" borderId="0" xfId="0" applyNumberFormat="1" applyFont="1" applyFill="1" applyAlignment="1">
      <alignment horizontal="right"/>
    </xf>
    <xf numFmtId="0" fontId="1" fillId="7" borderId="0" xfId="0" applyFont="1" applyFill="1" applyAlignment="1">
      <alignment/>
    </xf>
    <xf numFmtId="0" fontId="0" fillId="7" borderId="0" xfId="0" applyFill="1" applyAlignment="1">
      <alignment/>
    </xf>
    <xf numFmtId="164" fontId="0" fillId="7" borderId="0" xfId="0" applyNumberFormat="1" applyFill="1" applyAlignment="1">
      <alignment/>
    </xf>
    <xf numFmtId="164" fontId="0" fillId="7" borderId="0" xfId="0" applyNumberFormat="1" applyFill="1" applyAlignment="1">
      <alignment horizontal="right"/>
    </xf>
    <xf numFmtId="1" fontId="0" fillId="7" borderId="0" xfId="0" applyNumberFormat="1" applyFill="1" applyAlignment="1">
      <alignment horizontal="right"/>
    </xf>
    <xf numFmtId="1" fontId="3" fillId="7" borderId="0" xfId="0" applyNumberFormat="1" applyFont="1" applyFill="1" applyAlignment="1">
      <alignment/>
    </xf>
    <xf numFmtId="0" fontId="0" fillId="7" borderId="0" xfId="0" applyFill="1" applyAlignment="1">
      <alignment horizontal="right"/>
    </xf>
    <xf numFmtId="1" fontId="0" fillId="7" borderId="0" xfId="0" applyNumberFormat="1" applyFill="1" applyAlignment="1">
      <alignment/>
    </xf>
    <xf numFmtId="164" fontId="1" fillId="7" borderId="0" xfId="0" applyNumberFormat="1" applyFont="1" applyFill="1" applyAlignment="1">
      <alignment/>
    </xf>
    <xf numFmtId="166" fontId="1" fillId="7" borderId="0" xfId="42" applyNumberFormat="1" applyFont="1" applyFill="1" applyAlignment="1">
      <alignment/>
    </xf>
    <xf numFmtId="0" fontId="0" fillId="7" borderId="0" xfId="0" applyFont="1" applyFill="1" applyAlignment="1">
      <alignment/>
    </xf>
    <xf numFmtId="166" fontId="0" fillId="7" borderId="0" xfId="42" applyNumberFormat="1" applyFont="1" applyFill="1" applyAlignment="1">
      <alignment/>
    </xf>
    <xf numFmtId="164" fontId="3" fillId="7" borderId="0" xfId="0" applyNumberFormat="1" applyFont="1" applyFill="1" applyAlignment="1">
      <alignment horizontal="right"/>
    </xf>
    <xf numFmtId="10" fontId="0" fillId="7" borderId="0" xfId="0" applyNumberFormat="1" applyFont="1" applyFill="1" applyAlignment="1">
      <alignment/>
    </xf>
    <xf numFmtId="164" fontId="1" fillId="7" borderId="0" xfId="0" applyNumberFormat="1" applyFont="1" applyFill="1" applyAlignment="1">
      <alignment horizontal="right"/>
    </xf>
    <xf numFmtId="0" fontId="0" fillId="7" borderId="0" xfId="0" applyFont="1" applyFill="1" applyAlignment="1">
      <alignment/>
    </xf>
    <xf numFmtId="0" fontId="0" fillId="7" borderId="0" xfId="0" applyFont="1" applyFill="1" applyAlignment="1">
      <alignment horizontal="right"/>
    </xf>
    <xf numFmtId="166" fontId="0" fillId="7" borderId="0" xfId="0" applyNumberFormat="1" applyFill="1" applyAlignment="1">
      <alignment/>
    </xf>
    <xf numFmtId="164" fontId="0" fillId="7" borderId="10" xfId="0" applyNumberFormat="1" applyFill="1" applyBorder="1" applyAlignment="1">
      <alignment/>
    </xf>
    <xf numFmtId="0" fontId="1" fillId="7" borderId="11" xfId="0" applyFont="1" applyFill="1" applyBorder="1" applyAlignment="1">
      <alignment/>
    </xf>
    <xf numFmtId="166" fontId="1" fillId="7" borderId="11" xfId="0" applyNumberFormat="1" applyFont="1" applyFill="1" applyBorder="1" applyAlignment="1">
      <alignment/>
    </xf>
    <xf numFmtId="166" fontId="0" fillId="2" borderId="0" xfId="0" applyNumberFormat="1" applyFill="1" applyAlignment="1">
      <alignment/>
    </xf>
    <xf numFmtId="10" fontId="0" fillId="2" borderId="0" xfId="59" applyNumberFormat="1" applyFont="1" applyFill="1" applyAlignment="1">
      <alignment/>
    </xf>
    <xf numFmtId="0" fontId="0" fillId="2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164" fontId="0" fillId="3" borderId="0" xfId="0" applyNumberFormat="1" applyFill="1" applyAlignment="1">
      <alignment/>
    </xf>
    <xf numFmtId="166" fontId="0" fillId="3" borderId="0" xfId="0" applyNumberFormat="1" applyFill="1" applyAlignment="1">
      <alignment/>
    </xf>
    <xf numFmtId="10" fontId="0" fillId="3" borderId="0" xfId="0" applyNumberFormat="1" applyFill="1" applyAlignment="1">
      <alignment/>
    </xf>
    <xf numFmtId="10" fontId="0" fillId="3" borderId="0" xfId="59" applyNumberFormat="1" applyFont="1" applyFill="1" applyAlignment="1">
      <alignment/>
    </xf>
    <xf numFmtId="10" fontId="1" fillId="3" borderId="0" xfId="0" applyNumberFormat="1" applyFont="1" applyFill="1" applyAlignment="1">
      <alignment/>
    </xf>
    <xf numFmtId="0" fontId="0" fillId="3" borderId="0" xfId="0" applyFill="1" applyAlignment="1">
      <alignment horizontal="right" indent="2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right"/>
    </xf>
    <xf numFmtId="10" fontId="0" fillId="3" borderId="0" xfId="0" applyNumberFormat="1" applyFont="1" applyFill="1" applyAlignment="1">
      <alignment/>
    </xf>
    <xf numFmtId="166" fontId="0" fillId="3" borderId="0" xfId="42" applyNumberFormat="1" applyFont="1" applyFill="1" applyAlignment="1">
      <alignment/>
    </xf>
    <xf numFmtId="10" fontId="1" fillId="3" borderId="0" xfId="59" applyNumberFormat="1" applyFont="1" applyFill="1" applyAlignment="1">
      <alignment/>
    </xf>
    <xf numFmtId="1" fontId="0" fillId="2" borderId="0" xfId="0" applyNumberFormat="1" applyFill="1" applyAlignment="1">
      <alignment/>
    </xf>
    <xf numFmtId="164" fontId="0" fillId="2" borderId="0" xfId="0" applyNumberFormat="1" applyFill="1" applyAlignment="1">
      <alignment horizontal="right"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10" fontId="0" fillId="33" borderId="0" xfId="59" applyNumberFormat="1" applyFont="1" applyFill="1" applyAlignment="1">
      <alignment/>
    </xf>
    <xf numFmtId="0" fontId="1" fillId="33" borderId="0" xfId="0" applyFont="1" applyFill="1" applyAlignment="1">
      <alignment/>
    </xf>
    <xf numFmtId="9" fontId="0" fillId="33" borderId="0" xfId="59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2" borderId="0" xfId="0" applyFont="1" applyFill="1" applyAlignment="1">
      <alignment/>
    </xf>
    <xf numFmtId="177" fontId="6" fillId="2" borderId="0" xfId="59" applyNumberFormat="1" applyFont="1" applyFill="1" applyAlignment="1">
      <alignment/>
    </xf>
    <xf numFmtId="0" fontId="1" fillId="2" borderId="11" xfId="0" applyFont="1" applyFill="1" applyBorder="1" applyAlignment="1">
      <alignment/>
    </xf>
    <xf numFmtId="166" fontId="1" fillId="2" borderId="11" xfId="42" applyNumberFormat="1" applyFont="1" applyFill="1" applyBorder="1" applyAlignment="1">
      <alignment/>
    </xf>
    <xf numFmtId="0" fontId="0" fillId="34" borderId="0" xfId="0" applyFill="1" applyAlignment="1">
      <alignment/>
    </xf>
    <xf numFmtId="2" fontId="3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46" fillId="33" borderId="0" xfId="0" applyFont="1" applyFill="1" applyAlignment="1">
      <alignment/>
    </xf>
    <xf numFmtId="166" fontId="0" fillId="33" borderId="0" xfId="42" applyNumberFormat="1" applyFont="1" applyFill="1" applyAlignment="1">
      <alignment/>
    </xf>
    <xf numFmtId="181" fontId="0" fillId="33" borderId="0" xfId="42" applyNumberFormat="1" applyFont="1" applyFill="1" applyAlignment="1">
      <alignment/>
    </xf>
    <xf numFmtId="168" fontId="0" fillId="33" borderId="0" xfId="0" applyNumberFormat="1" applyFill="1" applyAlignment="1">
      <alignment/>
    </xf>
    <xf numFmtId="0" fontId="0" fillId="33" borderId="0" xfId="0" applyFont="1" applyFill="1" applyAlignment="1" quotePrefix="1">
      <alignment horizontal="right"/>
    </xf>
    <xf numFmtId="181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2" fontId="3" fillId="33" borderId="0" xfId="0" applyNumberFormat="1" applyFont="1" applyFill="1" applyAlignment="1">
      <alignment/>
    </xf>
    <xf numFmtId="9" fontId="0" fillId="33" borderId="0" xfId="59" applyNumberFormat="1" applyFont="1" applyFill="1" applyAlignment="1">
      <alignment/>
    </xf>
    <xf numFmtId="170" fontId="0" fillId="2" borderId="0" xfId="44" applyNumberFormat="1" applyFont="1" applyFill="1" applyAlignment="1">
      <alignment/>
    </xf>
    <xf numFmtId="164" fontId="0" fillId="7" borderId="0" xfId="44" applyNumberFormat="1" applyFont="1" applyFill="1" applyAlignment="1">
      <alignment/>
    </xf>
    <xf numFmtId="164" fontId="1" fillId="7" borderId="0" xfId="44" applyNumberFormat="1" applyFont="1" applyFill="1" applyAlignment="1">
      <alignment/>
    </xf>
    <xf numFmtId="0" fontId="0" fillId="33" borderId="10" xfId="0" applyFill="1" applyBorder="1" applyAlignment="1">
      <alignment/>
    </xf>
    <xf numFmtId="0" fontId="27" fillId="33" borderId="10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8"/>
  <sheetViews>
    <sheetView tabSelected="1" zoomScalePageLayoutView="0" workbookViewId="0" topLeftCell="A1">
      <selection activeCell="S21" sqref="S21"/>
    </sheetView>
  </sheetViews>
  <sheetFormatPr defaultColWidth="8.8515625" defaultRowHeight="12.75"/>
  <cols>
    <col min="1" max="4" width="8.8515625" style="0" customWidth="1"/>
    <col min="5" max="5" width="11.140625" style="0" bestFit="1" customWidth="1"/>
    <col min="6" max="6" width="14.00390625" style="0" bestFit="1" customWidth="1"/>
    <col min="7" max="7" width="9.28125" style="0" customWidth="1"/>
    <col min="8" max="8" width="8.8515625" style="1" customWidth="1"/>
    <col min="9" max="10" width="8.8515625" style="0" customWidth="1"/>
    <col min="11" max="11" width="16.8515625" style="0" bestFit="1" customWidth="1"/>
    <col min="12" max="13" width="8.8515625" style="0" customWidth="1"/>
    <col min="14" max="14" width="15.00390625" style="0" bestFit="1" customWidth="1"/>
    <col min="15" max="15" width="16.00390625" style="0" bestFit="1" customWidth="1"/>
    <col min="16" max="16" width="10.8515625" style="0" bestFit="1" customWidth="1"/>
  </cols>
  <sheetData>
    <row r="1" spans="1:15" ht="25.5" customHeight="1">
      <c r="A1" s="91" t="s">
        <v>63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3"/>
    </row>
    <row r="2" spans="1:15" ht="25.5" customHeight="1" thickBot="1">
      <c r="A2" s="94" t="s">
        <v>103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6"/>
    </row>
    <row r="3" spans="1:15" ht="12.75">
      <c r="A3" s="5" t="s">
        <v>11</v>
      </c>
      <c r="B3" s="6"/>
      <c r="C3" s="6"/>
      <c r="D3" s="6"/>
      <c r="E3" s="7" t="s">
        <v>47</v>
      </c>
      <c r="F3" s="7" t="s">
        <v>46</v>
      </c>
      <c r="G3" s="8"/>
      <c r="H3" s="7"/>
      <c r="I3" s="5" t="s">
        <v>58</v>
      </c>
      <c r="J3" s="6"/>
      <c r="K3" s="6"/>
      <c r="L3" s="6"/>
      <c r="M3" s="6"/>
      <c r="N3" s="14"/>
      <c r="O3" s="6"/>
    </row>
    <row r="4" spans="1:15" ht="12.75">
      <c r="A4" s="6" t="s">
        <v>43</v>
      </c>
      <c r="B4" s="6"/>
      <c r="C4" s="6"/>
      <c r="D4" s="6"/>
      <c r="E4" s="6"/>
      <c r="F4" s="9">
        <v>176000</v>
      </c>
      <c r="G4" s="8"/>
      <c r="H4" s="7"/>
      <c r="I4" s="18" t="s">
        <v>1</v>
      </c>
      <c r="J4" s="6"/>
      <c r="K4" s="6"/>
      <c r="L4" s="6"/>
      <c r="M4" s="6"/>
      <c r="N4" s="14">
        <f>E13</f>
        <v>4.0375</v>
      </c>
      <c r="O4" s="42">
        <f>F13</f>
        <v>675070</v>
      </c>
    </row>
    <row r="5" spans="1:15" ht="12.75">
      <c r="A5" s="6" t="s">
        <v>13</v>
      </c>
      <c r="B5" s="6"/>
      <c r="C5" s="6"/>
      <c r="D5" s="6"/>
      <c r="E5" s="6"/>
      <c r="F5" s="10">
        <v>0.95</v>
      </c>
      <c r="G5" s="11"/>
      <c r="H5" s="69" t="s">
        <v>60</v>
      </c>
      <c r="I5" s="18" t="s">
        <v>75</v>
      </c>
      <c r="J5" s="6"/>
      <c r="K5" s="70"/>
      <c r="L5" s="70"/>
      <c r="M5" s="70"/>
      <c r="N5" s="71">
        <v>0.0675</v>
      </c>
      <c r="O5" s="43">
        <f>N5</f>
        <v>0.0675</v>
      </c>
    </row>
    <row r="6" spans="1:15" ht="12.75">
      <c r="A6" s="6" t="s">
        <v>44</v>
      </c>
      <c r="B6" s="6"/>
      <c r="C6" s="6"/>
      <c r="D6" s="6"/>
      <c r="E6" s="6"/>
      <c r="F6" s="12">
        <f>F4*F5</f>
        <v>167200</v>
      </c>
      <c r="G6" s="13"/>
      <c r="H6" s="44" t="s">
        <v>61</v>
      </c>
      <c r="I6" s="72" t="s">
        <v>76</v>
      </c>
      <c r="J6" s="72"/>
      <c r="K6" s="72"/>
      <c r="L6" s="72"/>
      <c r="M6" s="72"/>
      <c r="N6" s="14">
        <f>N4/N5</f>
        <v>59.8148148148148</v>
      </c>
      <c r="O6" s="73">
        <f>O4/O5</f>
        <v>10001037.037037035</v>
      </c>
    </row>
    <row r="7" spans="1:15" ht="12.75">
      <c r="A7" s="6" t="s">
        <v>14</v>
      </c>
      <c r="B7" s="6"/>
      <c r="C7" s="6"/>
      <c r="D7" s="6"/>
      <c r="E7" s="14">
        <v>4.25</v>
      </c>
      <c r="F7" s="12">
        <f>E7*F6</f>
        <v>710600</v>
      </c>
      <c r="G7" s="11"/>
      <c r="H7" s="7"/>
      <c r="I7" s="6"/>
      <c r="J7" s="6"/>
      <c r="K7" s="6"/>
      <c r="L7" s="6"/>
      <c r="M7" s="6"/>
      <c r="N7" s="6"/>
      <c r="O7" s="6"/>
    </row>
    <row r="8" spans="1:15" ht="12.75">
      <c r="A8" s="6" t="s">
        <v>45</v>
      </c>
      <c r="B8" s="6"/>
      <c r="C8" s="6"/>
      <c r="D8" s="6"/>
      <c r="E8" s="14">
        <v>0</v>
      </c>
      <c r="F8" s="12">
        <f>E8*F6</f>
        <v>0</v>
      </c>
      <c r="G8" s="11"/>
      <c r="H8" s="37"/>
      <c r="I8" s="21" t="s">
        <v>59</v>
      </c>
      <c r="J8" s="22"/>
      <c r="K8" s="22"/>
      <c r="L8" s="22"/>
      <c r="M8" s="22"/>
      <c r="N8" s="22"/>
      <c r="O8" s="22"/>
    </row>
    <row r="9" spans="1:15" ht="12.75">
      <c r="A9" s="6" t="s">
        <v>15</v>
      </c>
      <c r="B9" s="6"/>
      <c r="C9" s="6"/>
      <c r="D9" s="6"/>
      <c r="E9" s="14">
        <f>E7+E8</f>
        <v>4.25</v>
      </c>
      <c r="F9" s="12">
        <f>F7+F8</f>
        <v>710600</v>
      </c>
      <c r="G9" s="11"/>
      <c r="H9" s="27"/>
      <c r="I9" s="36" t="s">
        <v>76</v>
      </c>
      <c r="J9" s="22"/>
      <c r="K9" s="22"/>
      <c r="L9" s="22"/>
      <c r="M9" s="22"/>
      <c r="N9" s="23">
        <f>N6</f>
        <v>59.8148148148148</v>
      </c>
      <c r="O9" s="38">
        <f>O6</f>
        <v>10001037.037037035</v>
      </c>
    </row>
    <row r="10" spans="1:15" ht="12.75">
      <c r="A10" s="6" t="s">
        <v>74</v>
      </c>
      <c r="B10" s="6"/>
      <c r="C10" s="6"/>
      <c r="D10" s="15">
        <v>0.05</v>
      </c>
      <c r="E10" s="16">
        <f>E9*$D$10</f>
        <v>0.21250000000000002</v>
      </c>
      <c r="F10" s="86">
        <f>F9*$D$10</f>
        <v>35530</v>
      </c>
      <c r="G10" s="13"/>
      <c r="H10" s="37" t="s">
        <v>62</v>
      </c>
      <c r="I10" s="36" t="s">
        <v>51</v>
      </c>
      <c r="J10" s="22"/>
      <c r="K10" s="22"/>
      <c r="L10" s="22"/>
      <c r="M10" s="22"/>
      <c r="N10" s="23">
        <f>D30</f>
        <v>29.18175</v>
      </c>
      <c r="O10" s="38">
        <f>F30</f>
        <v>4879188.6</v>
      </c>
    </row>
    <row r="11" spans="1:15" ht="12.75">
      <c r="A11" s="6" t="s">
        <v>16</v>
      </c>
      <c r="B11" s="6"/>
      <c r="C11" s="6"/>
      <c r="D11" s="14"/>
      <c r="E11" s="14">
        <f>E9-E10</f>
        <v>4.0375</v>
      </c>
      <c r="F11" s="12">
        <f>F9-F10</f>
        <v>675070</v>
      </c>
      <c r="G11" s="17">
        <f>F11/F6</f>
        <v>4.0375</v>
      </c>
      <c r="H11" s="37" t="s">
        <v>62</v>
      </c>
      <c r="I11" s="36" t="s">
        <v>52</v>
      </c>
      <c r="J11" s="22"/>
      <c r="K11" s="22"/>
      <c r="L11" s="22"/>
      <c r="M11" s="22"/>
      <c r="N11" s="39">
        <f>D50</f>
        <v>8.303403</v>
      </c>
      <c r="O11" s="38">
        <f>F50</f>
        <v>1388328.9816</v>
      </c>
    </row>
    <row r="12" spans="1:16" ht="12.75">
      <c r="A12" s="6" t="s">
        <v>0</v>
      </c>
      <c r="B12" s="6"/>
      <c r="C12" s="6"/>
      <c r="D12" s="14"/>
      <c r="E12" s="14">
        <v>0</v>
      </c>
      <c r="F12" s="12">
        <f>E12*F6</f>
        <v>0</v>
      </c>
      <c r="G12" s="11"/>
      <c r="H12" s="37" t="s">
        <v>61</v>
      </c>
      <c r="I12" s="40" t="s">
        <v>64</v>
      </c>
      <c r="J12" s="40"/>
      <c r="K12" s="40"/>
      <c r="L12" s="40"/>
      <c r="M12" s="40"/>
      <c r="N12" s="23">
        <f>N9-N10-N11</f>
        <v>22.329661814814802</v>
      </c>
      <c r="O12" s="41">
        <f>O9-O10-O11</f>
        <v>3733519.4554370358</v>
      </c>
      <c r="P12" s="4">
        <f>O12/F6</f>
        <v>22.329661814814806</v>
      </c>
    </row>
    <row r="13" spans="1:15" ht="12.75">
      <c r="A13" s="18" t="s">
        <v>77</v>
      </c>
      <c r="B13" s="6"/>
      <c r="C13" s="6"/>
      <c r="D13" s="14"/>
      <c r="E13" s="19">
        <f>F13/F6</f>
        <v>4.0375</v>
      </c>
      <c r="F13" s="12">
        <f>F11-F12</f>
        <v>675070</v>
      </c>
      <c r="G13" s="20"/>
      <c r="H13" s="27"/>
      <c r="I13" s="22"/>
      <c r="J13" s="22"/>
      <c r="K13" s="22"/>
      <c r="L13" s="22"/>
      <c r="M13" s="22"/>
      <c r="N13" s="22"/>
      <c r="O13" s="22"/>
    </row>
    <row r="14" spans="1:16" ht="12.75">
      <c r="A14" s="6"/>
      <c r="B14" s="6"/>
      <c r="C14" s="6"/>
      <c r="D14" s="14"/>
      <c r="E14" s="14"/>
      <c r="F14" s="59"/>
      <c r="G14" s="60"/>
      <c r="H14" s="27"/>
      <c r="I14" s="22"/>
      <c r="J14" s="22"/>
      <c r="K14" s="22"/>
      <c r="L14" s="22"/>
      <c r="M14" s="22"/>
      <c r="N14" s="22"/>
      <c r="O14" s="22"/>
      <c r="P14" s="74"/>
    </row>
    <row r="15" spans="1:16" ht="12.75">
      <c r="A15" s="21" t="s">
        <v>12</v>
      </c>
      <c r="B15" s="22"/>
      <c r="C15" s="22"/>
      <c r="D15" s="23"/>
      <c r="E15" s="24" t="s">
        <v>47</v>
      </c>
      <c r="F15" s="25" t="s">
        <v>48</v>
      </c>
      <c r="G15" s="24"/>
      <c r="H15" s="45"/>
      <c r="I15" s="46"/>
      <c r="J15" s="46"/>
      <c r="K15" s="46"/>
      <c r="L15" s="46"/>
      <c r="M15" s="46"/>
      <c r="N15" s="46"/>
      <c r="O15" s="46"/>
      <c r="P15" s="74"/>
    </row>
    <row r="16" spans="1:16" ht="12.75">
      <c r="A16" s="22" t="s">
        <v>2</v>
      </c>
      <c r="B16" s="22"/>
      <c r="C16" s="22"/>
      <c r="D16" s="23">
        <v>6.25</v>
      </c>
      <c r="E16" s="22"/>
      <c r="F16" s="26"/>
      <c r="G16" s="27"/>
      <c r="H16" s="45"/>
      <c r="I16" s="47" t="s">
        <v>107</v>
      </c>
      <c r="J16" s="46"/>
      <c r="K16" s="46"/>
      <c r="L16" s="46"/>
      <c r="M16" s="46"/>
      <c r="N16" s="46"/>
      <c r="O16" s="46"/>
      <c r="P16" s="74"/>
    </row>
    <row r="17" spans="1:16" ht="12.75">
      <c r="A17" s="22" t="s">
        <v>17</v>
      </c>
      <c r="B17" s="22"/>
      <c r="C17" s="22"/>
      <c r="D17" s="23">
        <v>1.3</v>
      </c>
      <c r="E17" s="22"/>
      <c r="F17" s="28"/>
      <c r="G17" s="27"/>
      <c r="H17" s="45"/>
      <c r="I17" s="46" t="s">
        <v>1</v>
      </c>
      <c r="J17" s="46"/>
      <c r="K17" s="46"/>
      <c r="L17" s="46"/>
      <c r="M17" s="46"/>
      <c r="N17" s="48">
        <f>E13</f>
        <v>4.0375</v>
      </c>
      <c r="O17" s="49">
        <f>O4</f>
        <v>675070</v>
      </c>
      <c r="P17" s="74"/>
    </row>
    <row r="18" spans="1:16" ht="12.75">
      <c r="A18" s="22"/>
      <c r="B18" s="21" t="s">
        <v>42</v>
      </c>
      <c r="C18" s="21"/>
      <c r="D18" s="29">
        <f>D16+D17</f>
        <v>7.55</v>
      </c>
      <c r="E18" s="29"/>
      <c r="F18" s="30">
        <f>F6*E18</f>
        <v>0</v>
      </c>
      <c r="G18" s="24"/>
      <c r="H18" s="45"/>
      <c r="I18" s="46" t="s">
        <v>3</v>
      </c>
      <c r="J18" s="46"/>
      <c r="K18" s="46"/>
      <c r="L18" s="46"/>
      <c r="M18" s="46"/>
      <c r="N18" s="48">
        <f>D54</f>
        <v>45.035152999999994</v>
      </c>
      <c r="O18" s="49">
        <f>F54</f>
        <v>7529877.581599999</v>
      </c>
      <c r="P18" s="74"/>
    </row>
    <row r="19" spans="1:16" ht="12.75">
      <c r="A19" s="22"/>
      <c r="B19" s="21"/>
      <c r="C19" s="21"/>
      <c r="D19" s="29"/>
      <c r="E19" s="29"/>
      <c r="F19" s="30"/>
      <c r="G19" s="24"/>
      <c r="H19" s="45"/>
      <c r="I19" s="46" t="s">
        <v>4</v>
      </c>
      <c r="J19" s="46"/>
      <c r="K19" s="46"/>
      <c r="L19" s="46"/>
      <c r="M19" s="46"/>
      <c r="N19" s="50">
        <f>N17/N18</f>
        <v>0.08965218792528584</v>
      </c>
      <c r="O19" s="51">
        <f>O17/O18</f>
        <v>0.08965218792528584</v>
      </c>
      <c r="P19" s="74"/>
    </row>
    <row r="20" spans="1:16" ht="12.75">
      <c r="A20" s="21" t="s">
        <v>51</v>
      </c>
      <c r="B20" s="22"/>
      <c r="C20" s="22"/>
      <c r="D20" s="87"/>
      <c r="E20" s="22"/>
      <c r="F20" s="28"/>
      <c r="G20" s="24"/>
      <c r="H20" s="45"/>
      <c r="I20" s="46" t="s">
        <v>5</v>
      </c>
      <c r="J20" s="46"/>
      <c r="K20" s="46"/>
      <c r="L20" s="46"/>
      <c r="M20" s="46"/>
      <c r="N20" s="50">
        <v>0.0125</v>
      </c>
      <c r="O20" s="51">
        <f>N20</f>
        <v>0.0125</v>
      </c>
      <c r="P20" s="74"/>
    </row>
    <row r="21" spans="1:16" ht="12.75">
      <c r="A21" s="31" t="s">
        <v>18</v>
      </c>
      <c r="B21" s="31"/>
      <c r="C21" s="31"/>
      <c r="D21" s="87">
        <v>4.17</v>
      </c>
      <c r="E21" s="22"/>
      <c r="F21" s="32">
        <f>D21*$F$6</f>
        <v>697224</v>
      </c>
      <c r="G21" s="33"/>
      <c r="H21" s="45"/>
      <c r="I21" s="46" t="s">
        <v>6</v>
      </c>
      <c r="J21" s="46"/>
      <c r="K21" s="46"/>
      <c r="L21" s="46"/>
      <c r="M21" s="46"/>
      <c r="N21" s="50">
        <f>N19-N20</f>
        <v>0.07715218792528585</v>
      </c>
      <c r="O21" s="50">
        <f>O19-O20</f>
        <v>0.07715218792528585</v>
      </c>
      <c r="P21" s="74"/>
    </row>
    <row r="22" spans="1:16" ht="12.75">
      <c r="A22" s="31" t="s">
        <v>19</v>
      </c>
      <c r="B22" s="31"/>
      <c r="C22" s="31"/>
      <c r="D22" s="87">
        <v>0</v>
      </c>
      <c r="E22" s="22"/>
      <c r="F22" s="32">
        <f aca="true" t="shared" si="0" ref="F22:F49">D22*$F$6</f>
        <v>0</v>
      </c>
      <c r="G22" s="33"/>
      <c r="H22" s="45"/>
      <c r="I22" s="46" t="s">
        <v>7</v>
      </c>
      <c r="J22" s="46"/>
      <c r="K22" s="46"/>
      <c r="L22" s="46"/>
      <c r="M22" s="46"/>
      <c r="N22" s="50">
        <v>0.0675</v>
      </c>
      <c r="O22" s="50">
        <f>N22</f>
        <v>0.0675</v>
      </c>
      <c r="P22" s="74"/>
    </row>
    <row r="23" spans="1:16" ht="12.75">
      <c r="A23" s="31" t="s">
        <v>21</v>
      </c>
      <c r="B23" s="31"/>
      <c r="C23" s="31"/>
      <c r="D23" s="87">
        <v>23.25</v>
      </c>
      <c r="E23" s="22"/>
      <c r="F23" s="32">
        <f t="shared" si="0"/>
        <v>3887400</v>
      </c>
      <c r="G23" s="33"/>
      <c r="H23" s="45"/>
      <c r="I23" s="54" t="s">
        <v>108</v>
      </c>
      <c r="J23" s="46"/>
      <c r="K23" s="46"/>
      <c r="L23" s="46"/>
      <c r="M23" s="46"/>
      <c r="N23" s="52">
        <f>N21-N22</f>
        <v>0.00965218792528584</v>
      </c>
      <c r="O23" s="50">
        <f>O21-O22</f>
        <v>0.00965218792528584</v>
      </c>
      <c r="P23" s="74"/>
    </row>
    <row r="24" spans="1:16" ht="12.75">
      <c r="A24" s="31" t="s">
        <v>50</v>
      </c>
      <c r="B24" s="31"/>
      <c r="C24" s="31"/>
      <c r="D24" s="87">
        <v>0</v>
      </c>
      <c r="E24" s="22"/>
      <c r="F24" s="32">
        <f t="shared" si="0"/>
        <v>0</v>
      </c>
      <c r="G24" s="33"/>
      <c r="H24" s="45"/>
      <c r="I24" s="46" t="s">
        <v>8</v>
      </c>
      <c r="J24" s="46"/>
      <c r="K24" s="46"/>
      <c r="L24" s="46"/>
      <c r="M24" s="46"/>
      <c r="N24" s="45" t="str">
        <f>IF(N23&gt;0,"yes","no")</f>
        <v>yes</v>
      </c>
      <c r="O24" s="45" t="str">
        <f>N24</f>
        <v>yes</v>
      </c>
      <c r="P24" s="74"/>
    </row>
    <row r="25" spans="1:16" ht="12.75">
      <c r="A25" s="31" t="s">
        <v>22</v>
      </c>
      <c r="B25" s="31"/>
      <c r="C25" s="31"/>
      <c r="D25" s="87">
        <v>0</v>
      </c>
      <c r="E25" s="22"/>
      <c r="F25" s="32">
        <f t="shared" si="0"/>
        <v>0</v>
      </c>
      <c r="G25" s="33"/>
      <c r="H25" s="45"/>
      <c r="I25" s="47"/>
      <c r="J25" s="46"/>
      <c r="K25" s="46"/>
      <c r="L25" s="46"/>
      <c r="M25" s="46"/>
      <c r="N25" s="46"/>
      <c r="O25" s="53"/>
      <c r="P25" s="74"/>
    </row>
    <row r="26" spans="1:16" ht="12.75">
      <c r="A26" s="31" t="s">
        <v>27</v>
      </c>
      <c r="B26" s="31"/>
      <c r="C26" s="31"/>
      <c r="D26" s="87">
        <v>0.8</v>
      </c>
      <c r="E26" s="22"/>
      <c r="F26" s="32">
        <f>D26*$F$6</f>
        <v>133760</v>
      </c>
      <c r="G26" s="33"/>
      <c r="H26" s="45"/>
      <c r="I26" s="47" t="s">
        <v>65</v>
      </c>
      <c r="J26" s="46"/>
      <c r="K26" s="46"/>
      <c r="L26" s="46"/>
      <c r="M26" s="46"/>
      <c r="N26" s="46"/>
      <c r="O26" s="46"/>
      <c r="P26" s="74"/>
    </row>
    <row r="27" spans="1:16" ht="12.75">
      <c r="A27" s="31" t="s">
        <v>29</v>
      </c>
      <c r="B27" s="31"/>
      <c r="C27" s="31"/>
      <c r="D27" s="87">
        <v>0.25</v>
      </c>
      <c r="E27" s="22"/>
      <c r="F27" s="32">
        <f>D27*$F$6</f>
        <v>41800</v>
      </c>
      <c r="G27" s="33"/>
      <c r="H27" s="45"/>
      <c r="I27" s="54" t="s">
        <v>9</v>
      </c>
      <c r="J27" s="46"/>
      <c r="K27" s="46"/>
      <c r="L27" s="46"/>
      <c r="M27" s="46"/>
      <c r="N27" s="51">
        <f>N22</f>
        <v>0.0675</v>
      </c>
      <c r="O27" s="51">
        <f>O22</f>
        <v>0.0675</v>
      </c>
      <c r="P27" s="74"/>
    </row>
    <row r="28" spans="1:16" ht="12.75">
      <c r="A28" s="31" t="s">
        <v>40</v>
      </c>
      <c r="B28" s="31"/>
      <c r="C28" s="31"/>
      <c r="D28" s="87">
        <v>0</v>
      </c>
      <c r="E28" s="22"/>
      <c r="F28" s="32">
        <f>D28*$F$6</f>
        <v>0</v>
      </c>
      <c r="G28" s="33"/>
      <c r="H28" s="55" t="s">
        <v>78</v>
      </c>
      <c r="I28" s="54" t="s">
        <v>67</v>
      </c>
      <c r="J28" s="46"/>
      <c r="K28" s="46"/>
      <c r="L28" s="46"/>
      <c r="M28" s="46"/>
      <c r="N28" s="50">
        <f>N20</f>
        <v>0.0125</v>
      </c>
      <c r="O28" s="56">
        <f>N28</f>
        <v>0.0125</v>
      </c>
      <c r="P28" s="74"/>
    </row>
    <row r="29" spans="1:16" ht="12.75">
      <c r="A29" s="31" t="s">
        <v>23</v>
      </c>
      <c r="B29" s="31"/>
      <c r="C29" s="34">
        <v>0.025</v>
      </c>
      <c r="D29" s="87">
        <f>SUM(D21:D28)*C29</f>
        <v>0.7117500000000001</v>
      </c>
      <c r="E29" s="22"/>
      <c r="F29" s="32">
        <f t="shared" si="0"/>
        <v>119004.60000000002</v>
      </c>
      <c r="G29" s="33"/>
      <c r="H29" s="45"/>
      <c r="I29" s="46" t="s">
        <v>10</v>
      </c>
      <c r="J29" s="46"/>
      <c r="K29" s="46"/>
      <c r="L29" s="46"/>
      <c r="M29" s="46"/>
      <c r="N29" s="50">
        <f>N27+N28</f>
        <v>0.08</v>
      </c>
      <c r="O29" s="50">
        <f>N29</f>
        <v>0.08</v>
      </c>
      <c r="P29" s="74"/>
    </row>
    <row r="30" spans="1:16" ht="12.75">
      <c r="A30" s="21" t="s">
        <v>53</v>
      </c>
      <c r="B30" s="21"/>
      <c r="C30" s="21"/>
      <c r="D30" s="88">
        <f>SUM(D21:D29)</f>
        <v>29.18175</v>
      </c>
      <c r="E30" s="21"/>
      <c r="F30" s="30">
        <f>SUM(F21:F29)</f>
        <v>4879188.6</v>
      </c>
      <c r="G30" s="33"/>
      <c r="H30" s="55" t="s">
        <v>66</v>
      </c>
      <c r="I30" s="54" t="s">
        <v>55</v>
      </c>
      <c r="J30" s="46"/>
      <c r="K30" s="46"/>
      <c r="L30" s="46"/>
      <c r="M30" s="46"/>
      <c r="N30" s="48">
        <f>D52</f>
        <v>37.485153</v>
      </c>
      <c r="O30" s="49">
        <f>F52</f>
        <v>6267517.581599999</v>
      </c>
      <c r="P30" s="74"/>
    </row>
    <row r="31" spans="1:16" ht="12.75">
      <c r="A31" s="31"/>
      <c r="B31" s="31"/>
      <c r="C31" s="31"/>
      <c r="D31" s="87"/>
      <c r="E31" s="22"/>
      <c r="F31" s="32"/>
      <c r="G31" s="33"/>
      <c r="H31" s="45"/>
      <c r="I31" s="54" t="s">
        <v>68</v>
      </c>
      <c r="J31" s="46"/>
      <c r="K31" s="46"/>
      <c r="L31" s="46"/>
      <c r="M31" s="46"/>
      <c r="N31" s="48">
        <f>N29*N30</f>
        <v>2.99881224</v>
      </c>
      <c r="O31" s="57">
        <f>O29*O30</f>
        <v>501401.40652799996</v>
      </c>
      <c r="P31" s="75">
        <f>O31/F6</f>
        <v>2.99881224</v>
      </c>
    </row>
    <row r="32" spans="1:16" ht="12.75">
      <c r="A32" s="21" t="s">
        <v>52</v>
      </c>
      <c r="B32" s="31"/>
      <c r="C32" s="31"/>
      <c r="D32" s="87"/>
      <c r="E32" s="22"/>
      <c r="F32" s="32"/>
      <c r="G32" s="33"/>
      <c r="H32" s="45"/>
      <c r="I32" s="46"/>
      <c r="J32" s="46"/>
      <c r="K32" s="46"/>
      <c r="L32" s="46"/>
      <c r="M32" s="46"/>
      <c r="N32" s="48"/>
      <c r="O32" s="46"/>
      <c r="P32" s="74"/>
    </row>
    <row r="33" spans="1:16" ht="12.75">
      <c r="A33" s="31" t="s">
        <v>24</v>
      </c>
      <c r="B33" s="31"/>
      <c r="C33" s="31"/>
      <c r="D33" s="87">
        <v>0</v>
      </c>
      <c r="E33" s="22"/>
      <c r="F33" s="32">
        <f t="shared" si="0"/>
        <v>0</v>
      </c>
      <c r="G33" s="33"/>
      <c r="H33" s="45"/>
      <c r="I33" s="46" t="str">
        <f>I17</f>
        <v>Net Operating Income</v>
      </c>
      <c r="J33" s="46"/>
      <c r="K33" s="46"/>
      <c r="L33" s="46"/>
      <c r="M33" s="46"/>
      <c r="N33" s="48">
        <f>N17</f>
        <v>4.0375</v>
      </c>
      <c r="O33" s="49">
        <f>O17</f>
        <v>675070</v>
      </c>
      <c r="P33" s="76" t="s">
        <v>56</v>
      </c>
    </row>
    <row r="34" spans="1:16" ht="12.75">
      <c r="A34" s="31" t="s">
        <v>25</v>
      </c>
      <c r="B34" s="31"/>
      <c r="C34" s="31"/>
      <c r="D34" s="87">
        <v>0.75</v>
      </c>
      <c r="E34" s="22"/>
      <c r="F34" s="32">
        <f t="shared" si="0"/>
        <v>125400</v>
      </c>
      <c r="G34" s="33"/>
      <c r="H34" s="45"/>
      <c r="I34" s="54" t="str">
        <f>I31</f>
        <v>Required Building Income</v>
      </c>
      <c r="J34" s="46"/>
      <c r="K34" s="46"/>
      <c r="L34" s="46"/>
      <c r="M34" s="46"/>
      <c r="N34" s="48">
        <f>N31</f>
        <v>2.99881224</v>
      </c>
      <c r="O34" s="49">
        <f>O31</f>
        <v>501401.40652799996</v>
      </c>
      <c r="P34" s="74"/>
    </row>
    <row r="35" spans="1:16" ht="12.75">
      <c r="A35" s="31" t="s">
        <v>26</v>
      </c>
      <c r="B35" s="31"/>
      <c r="C35" s="31"/>
      <c r="D35" s="87">
        <v>0.1</v>
      </c>
      <c r="E35" s="22"/>
      <c r="F35" s="32">
        <f t="shared" si="0"/>
        <v>16720</v>
      </c>
      <c r="G35" s="33"/>
      <c r="H35" s="45"/>
      <c r="I35" s="54" t="s">
        <v>69</v>
      </c>
      <c r="J35" s="46"/>
      <c r="K35" s="46"/>
      <c r="L35" s="46"/>
      <c r="M35" s="46"/>
      <c r="N35" s="48">
        <f>N33-N34</f>
        <v>1.0386877599999997</v>
      </c>
      <c r="O35" s="49">
        <f>O33-O34</f>
        <v>173668.59347200004</v>
      </c>
      <c r="P35" s="74"/>
    </row>
    <row r="36" spans="1:16" ht="12.75">
      <c r="A36" s="31" t="s">
        <v>28</v>
      </c>
      <c r="B36" s="31"/>
      <c r="C36" s="31"/>
      <c r="D36" s="87">
        <v>0.25</v>
      </c>
      <c r="E36" s="22"/>
      <c r="F36" s="32">
        <f t="shared" si="0"/>
        <v>41800</v>
      </c>
      <c r="G36" s="33"/>
      <c r="H36" s="45"/>
      <c r="I36" s="46" t="str">
        <f>I29</f>
        <v>Required Return on Costs</v>
      </c>
      <c r="J36" s="46"/>
      <c r="K36" s="46"/>
      <c r="L36" s="46"/>
      <c r="M36" s="46"/>
      <c r="N36" s="58">
        <f>N29</f>
        <v>0.08</v>
      </c>
      <c r="O36" s="50">
        <f>O29</f>
        <v>0.08</v>
      </c>
      <c r="P36" s="74"/>
    </row>
    <row r="37" spans="1:19" ht="12.75">
      <c r="A37" s="31" t="s">
        <v>30</v>
      </c>
      <c r="B37" s="31"/>
      <c r="C37" s="31"/>
      <c r="D37" s="87">
        <v>4</v>
      </c>
      <c r="E37" s="22"/>
      <c r="F37" s="32">
        <f t="shared" si="0"/>
        <v>668800</v>
      </c>
      <c r="G37" s="33"/>
      <c r="H37" s="45"/>
      <c r="I37" s="54" t="s">
        <v>70</v>
      </c>
      <c r="J37" s="46"/>
      <c r="K37" s="46"/>
      <c r="L37" s="46"/>
      <c r="M37" s="46"/>
      <c r="N37" s="48">
        <f>N35/N36</f>
        <v>12.983596999999996</v>
      </c>
      <c r="O37" s="57">
        <f>O35/O36</f>
        <v>2170857.4184000003</v>
      </c>
      <c r="P37" s="74"/>
      <c r="S37" t="s">
        <v>105</v>
      </c>
    </row>
    <row r="38" spans="1:16" ht="12.75">
      <c r="A38" s="31" t="s">
        <v>31</v>
      </c>
      <c r="B38" s="31"/>
      <c r="C38" s="31"/>
      <c r="D38" s="87">
        <v>1.13</v>
      </c>
      <c r="E38" s="22"/>
      <c r="F38" s="32">
        <f t="shared" si="0"/>
        <v>188935.99999999997</v>
      </c>
      <c r="G38" s="33"/>
      <c r="H38" s="61"/>
      <c r="I38" s="62"/>
      <c r="J38" s="62"/>
      <c r="K38" s="62"/>
      <c r="L38" s="62"/>
      <c r="M38" s="62"/>
      <c r="N38" s="62"/>
      <c r="O38" s="62"/>
      <c r="P38" s="62"/>
    </row>
    <row r="39" spans="1:16" ht="12.75">
      <c r="A39" s="31" t="s">
        <v>49</v>
      </c>
      <c r="B39" s="31"/>
      <c r="C39" s="31"/>
      <c r="D39" s="87">
        <v>0</v>
      </c>
      <c r="E39" s="22"/>
      <c r="F39" s="32">
        <f>D39*$F$6</f>
        <v>0</v>
      </c>
      <c r="G39" s="33"/>
      <c r="H39" s="61"/>
      <c r="I39" s="67" t="s">
        <v>106</v>
      </c>
      <c r="J39" s="62"/>
      <c r="K39" s="62"/>
      <c r="L39" s="62"/>
      <c r="M39" s="62"/>
      <c r="N39" s="62"/>
      <c r="O39" s="62"/>
      <c r="P39" s="62"/>
    </row>
    <row r="40" spans="1:16" ht="15">
      <c r="A40" s="31" t="s">
        <v>20</v>
      </c>
      <c r="B40" s="31"/>
      <c r="C40" s="31"/>
      <c r="D40" s="87">
        <v>0.15</v>
      </c>
      <c r="E40" s="22"/>
      <c r="F40" s="32">
        <f>D40*$F$6</f>
        <v>25080</v>
      </c>
      <c r="G40" s="33"/>
      <c r="H40" s="61"/>
      <c r="I40" s="90" t="s">
        <v>92</v>
      </c>
      <c r="J40" s="89"/>
      <c r="K40" s="89"/>
      <c r="L40" s="62"/>
      <c r="M40" s="77" t="s">
        <v>79</v>
      </c>
      <c r="N40" s="62"/>
      <c r="O40" s="62"/>
      <c r="P40" s="62"/>
    </row>
    <row r="41" spans="1:16" ht="12.75">
      <c r="A41" s="31" t="s">
        <v>32</v>
      </c>
      <c r="B41" s="31"/>
      <c r="C41" s="31"/>
      <c r="D41" s="87">
        <v>0.09</v>
      </c>
      <c r="E41" s="22"/>
      <c r="F41" s="32">
        <f t="shared" si="0"/>
        <v>15048</v>
      </c>
      <c r="G41" s="33"/>
      <c r="H41" s="61"/>
      <c r="I41" s="62" t="s">
        <v>71</v>
      </c>
      <c r="J41" s="62"/>
      <c r="K41" s="62"/>
      <c r="L41" s="66">
        <v>0.0625</v>
      </c>
      <c r="M41" s="62"/>
      <c r="N41" s="62"/>
      <c r="O41" s="62"/>
      <c r="P41" s="62"/>
    </row>
    <row r="42" spans="1:16" ht="12.75">
      <c r="A42" s="31" t="s">
        <v>33</v>
      </c>
      <c r="B42" s="31"/>
      <c r="C42" s="31"/>
      <c r="D42" s="87">
        <v>0.25</v>
      </c>
      <c r="E42" s="22"/>
      <c r="F42" s="32">
        <f t="shared" si="0"/>
        <v>41800</v>
      </c>
      <c r="G42" s="33"/>
      <c r="H42" s="61"/>
      <c r="I42" s="62" t="s">
        <v>80</v>
      </c>
      <c r="J42" s="62"/>
      <c r="K42" s="62"/>
      <c r="L42" s="78">
        <v>12</v>
      </c>
      <c r="M42" s="62"/>
      <c r="N42" s="62"/>
      <c r="O42" s="62"/>
      <c r="P42" s="62"/>
    </row>
    <row r="43" spans="1:16" ht="12.75">
      <c r="A43" s="31" t="s">
        <v>34</v>
      </c>
      <c r="B43" s="31"/>
      <c r="C43" s="31"/>
      <c r="D43" s="88">
        <v>0.17</v>
      </c>
      <c r="E43" s="22"/>
      <c r="F43" s="32">
        <f t="shared" si="0"/>
        <v>28424.000000000004</v>
      </c>
      <c r="G43" s="33"/>
      <c r="H43" s="61"/>
      <c r="I43" s="62" t="s">
        <v>81</v>
      </c>
      <c r="J43" s="62"/>
      <c r="K43" s="62"/>
      <c r="L43" s="66">
        <f>L41/L42</f>
        <v>0.005208333333333333</v>
      </c>
      <c r="M43" s="62"/>
      <c r="N43" s="62"/>
      <c r="O43" s="62"/>
      <c r="P43" s="62"/>
    </row>
    <row r="44" spans="1:16" ht="12.75">
      <c r="A44" s="31" t="s">
        <v>35</v>
      </c>
      <c r="B44" s="31"/>
      <c r="C44" s="31"/>
      <c r="D44" s="87">
        <v>0.41</v>
      </c>
      <c r="E44" s="22"/>
      <c r="F44" s="32">
        <f t="shared" si="0"/>
        <v>68552</v>
      </c>
      <c r="G44" s="33"/>
      <c r="H44" s="61"/>
      <c r="I44" s="62" t="s">
        <v>82</v>
      </c>
      <c r="J44" s="62"/>
      <c r="K44" s="62"/>
      <c r="L44" s="78">
        <v>30</v>
      </c>
      <c r="M44" s="62"/>
      <c r="N44" s="62"/>
      <c r="O44" s="62"/>
      <c r="P44" s="62"/>
    </row>
    <row r="45" spans="1:16" ht="12.75">
      <c r="A45" s="31" t="s">
        <v>36</v>
      </c>
      <c r="B45" s="31"/>
      <c r="C45" s="31"/>
      <c r="D45" s="87">
        <v>0.02</v>
      </c>
      <c r="E45" s="22"/>
      <c r="F45" s="32">
        <f t="shared" si="0"/>
        <v>3344</v>
      </c>
      <c r="G45" s="33"/>
      <c r="H45" s="61"/>
      <c r="I45" s="62" t="s">
        <v>83</v>
      </c>
      <c r="J45" s="62"/>
      <c r="K45" s="62"/>
      <c r="L45" s="78">
        <f>L44*L42</f>
        <v>360</v>
      </c>
      <c r="M45" s="62"/>
      <c r="N45" s="62"/>
      <c r="O45" s="62"/>
      <c r="P45" s="62"/>
    </row>
    <row r="46" spans="1:16" ht="12.75">
      <c r="A46" s="31" t="s">
        <v>37</v>
      </c>
      <c r="B46" s="31"/>
      <c r="C46" s="31"/>
      <c r="D46" s="87">
        <v>0.1</v>
      </c>
      <c r="E46" s="22"/>
      <c r="F46" s="32">
        <f t="shared" si="0"/>
        <v>16720</v>
      </c>
      <c r="G46" s="33"/>
      <c r="H46" s="61"/>
      <c r="I46" s="62" t="s">
        <v>84</v>
      </c>
      <c r="J46" s="62"/>
      <c r="K46" s="62"/>
      <c r="L46" s="79">
        <f>L43/(((1+L43)^L45)-1)</f>
        <v>0.0009488386709306019</v>
      </c>
      <c r="M46" s="62" t="s">
        <v>85</v>
      </c>
      <c r="N46" s="62"/>
      <c r="O46" s="62"/>
      <c r="P46" s="62"/>
    </row>
    <row r="47" spans="1:16" ht="12.75">
      <c r="A47" s="31" t="s">
        <v>38</v>
      </c>
      <c r="B47" s="31"/>
      <c r="C47" s="31"/>
      <c r="D47" s="87">
        <v>0</v>
      </c>
      <c r="E47" s="22"/>
      <c r="F47" s="32">
        <f t="shared" si="0"/>
        <v>0</v>
      </c>
      <c r="G47" s="33"/>
      <c r="H47" s="61"/>
      <c r="I47" s="62" t="s">
        <v>86</v>
      </c>
      <c r="J47" s="62"/>
      <c r="K47" s="62"/>
      <c r="L47" s="79">
        <f>L43+L46</f>
        <v>0.006157172004263935</v>
      </c>
      <c r="M47" s="62" t="s">
        <v>87</v>
      </c>
      <c r="N47" s="62" t="s">
        <v>88</v>
      </c>
      <c r="O47" s="62"/>
      <c r="P47" s="62"/>
    </row>
    <row r="48" spans="1:16" ht="12.75">
      <c r="A48" s="31" t="s">
        <v>39</v>
      </c>
      <c r="B48" s="31"/>
      <c r="C48" s="34">
        <v>0.02</v>
      </c>
      <c r="D48" s="87">
        <f>SUM(D33:D47)*C48</f>
        <v>0.14839999999999998</v>
      </c>
      <c r="E48" s="22"/>
      <c r="F48" s="32">
        <f t="shared" si="0"/>
        <v>24812.479999999996</v>
      </c>
      <c r="G48" s="33"/>
      <c r="H48" s="61"/>
      <c r="I48" s="62" t="s">
        <v>89</v>
      </c>
      <c r="J48" s="62"/>
      <c r="K48" s="62"/>
      <c r="L48" s="79">
        <f>-PMT(L43,L45,1,0,0)</f>
        <v>0.006157172004263915</v>
      </c>
      <c r="M48" s="62" t="s">
        <v>90</v>
      </c>
      <c r="N48" s="62"/>
      <c r="O48" s="62"/>
      <c r="P48" s="62"/>
    </row>
    <row r="49" spans="1:16" ht="12.75">
      <c r="A49" s="31" t="s">
        <v>41</v>
      </c>
      <c r="B49" s="31"/>
      <c r="C49" s="34">
        <v>0.02</v>
      </c>
      <c r="D49" s="87">
        <f>(D30+SUM(D33:D48))*C49</f>
        <v>0.735003</v>
      </c>
      <c r="E49" s="22"/>
      <c r="F49" s="32">
        <f t="shared" si="0"/>
        <v>122892.50159999999</v>
      </c>
      <c r="G49" s="24"/>
      <c r="H49" s="61"/>
      <c r="I49" s="62" t="s">
        <v>72</v>
      </c>
      <c r="J49" s="62"/>
      <c r="K49" s="62"/>
      <c r="L49" s="79">
        <f>L48*L42</f>
        <v>0.07388606405116699</v>
      </c>
      <c r="M49" s="62"/>
      <c r="N49" s="62"/>
      <c r="O49" s="62"/>
      <c r="P49" s="62"/>
    </row>
    <row r="50" spans="1:16" ht="12.75">
      <c r="A50" s="21" t="s">
        <v>54</v>
      </c>
      <c r="B50" s="21"/>
      <c r="C50" s="21"/>
      <c r="D50" s="87">
        <f>SUM(D33:D49)</f>
        <v>8.303403</v>
      </c>
      <c r="E50" s="21"/>
      <c r="F50" s="30">
        <f>SUM(F33:F49)</f>
        <v>1388328.9816</v>
      </c>
      <c r="G50" s="35"/>
      <c r="H50" s="61"/>
      <c r="I50" s="65" t="s">
        <v>93</v>
      </c>
      <c r="J50" s="62"/>
      <c r="K50" s="62"/>
      <c r="L50" s="62">
        <v>1.3</v>
      </c>
      <c r="M50" s="62"/>
      <c r="N50" s="62"/>
      <c r="O50" s="62"/>
      <c r="P50" s="62"/>
    </row>
    <row r="51" spans="1:16" ht="12.75">
      <c r="A51" s="22"/>
      <c r="B51" s="22"/>
      <c r="C51" s="22"/>
      <c r="D51" s="87"/>
      <c r="E51" s="29"/>
      <c r="F51" s="32"/>
      <c r="G51" s="35"/>
      <c r="H51" s="61"/>
      <c r="I51" s="65" t="s">
        <v>73</v>
      </c>
      <c r="J51" s="62"/>
      <c r="K51" s="62"/>
      <c r="L51" s="68">
        <v>0.75</v>
      </c>
      <c r="M51" s="62"/>
      <c r="N51" s="62"/>
      <c r="O51" s="62"/>
      <c r="P51" s="62"/>
    </row>
    <row r="52" spans="1:16" ht="12.75">
      <c r="A52" s="21" t="s">
        <v>55</v>
      </c>
      <c r="B52" s="21"/>
      <c r="C52" s="21"/>
      <c r="D52" s="87">
        <f>D30+D50</f>
        <v>37.485153</v>
      </c>
      <c r="E52" s="29"/>
      <c r="F52" s="30">
        <f>F30+F50</f>
        <v>6267517.581599999</v>
      </c>
      <c r="G52" s="35"/>
      <c r="H52" s="61"/>
      <c r="I52" s="67" t="s">
        <v>95</v>
      </c>
      <c r="J52" s="67"/>
      <c r="K52" s="67"/>
      <c r="L52" s="62"/>
      <c r="M52" s="62"/>
      <c r="N52" s="62"/>
      <c r="O52" s="62"/>
      <c r="P52" s="62"/>
    </row>
    <row r="53" spans="1:16" ht="12.75">
      <c r="A53" s="21"/>
      <c r="B53" s="21"/>
      <c r="C53" s="21"/>
      <c r="D53" s="87"/>
      <c r="E53" s="29"/>
      <c r="F53" s="30"/>
      <c r="G53" s="35"/>
      <c r="H53" s="62"/>
      <c r="I53" s="65" t="s">
        <v>94</v>
      </c>
      <c r="J53" s="62"/>
      <c r="K53" s="62"/>
      <c r="L53" s="66">
        <v>0.05</v>
      </c>
      <c r="M53" s="65" t="s">
        <v>104</v>
      </c>
      <c r="N53" s="62"/>
      <c r="O53" s="62"/>
      <c r="P53" s="62"/>
    </row>
    <row r="54" spans="1:16" ht="12.75">
      <c r="A54" s="21" t="s">
        <v>57</v>
      </c>
      <c r="B54" s="22"/>
      <c r="C54" s="22"/>
      <c r="D54" s="87">
        <f>D18+D52</f>
        <v>45.035152999999994</v>
      </c>
      <c r="E54" s="29"/>
      <c r="F54" s="32">
        <f>D54*$F$6</f>
        <v>7529877.581599999</v>
      </c>
      <c r="G54" s="32"/>
      <c r="H54" s="62"/>
      <c r="I54" s="62"/>
      <c r="J54" s="62"/>
      <c r="K54" s="62"/>
      <c r="L54" s="62"/>
      <c r="M54" s="62"/>
      <c r="N54" s="62"/>
      <c r="O54" s="62"/>
      <c r="P54" s="62"/>
    </row>
    <row r="55" spans="6:16" ht="12.75">
      <c r="F55" s="2"/>
      <c r="G55" s="1"/>
      <c r="H55" s="62"/>
      <c r="I55" s="65" t="s">
        <v>1</v>
      </c>
      <c r="J55" s="62"/>
      <c r="K55" s="62"/>
      <c r="L55" s="62"/>
      <c r="M55" s="62"/>
      <c r="N55" s="63">
        <f>N4</f>
        <v>4.0375</v>
      </c>
      <c r="O55" s="80">
        <f>O4</f>
        <v>675070</v>
      </c>
      <c r="P55" s="62"/>
    </row>
    <row r="56" spans="6:16" ht="12.75">
      <c r="F56" s="2"/>
      <c r="G56" s="1"/>
      <c r="H56" s="62"/>
      <c r="I56" s="65" t="s">
        <v>96</v>
      </c>
      <c r="J56" s="62"/>
      <c r="K56" s="62"/>
      <c r="L56" s="62"/>
      <c r="M56" s="62"/>
      <c r="N56" s="62">
        <f>L50</f>
        <v>1.3</v>
      </c>
      <c r="O56" s="62">
        <f>L50</f>
        <v>1.3</v>
      </c>
      <c r="P56" s="62"/>
    </row>
    <row r="57" spans="6:16" ht="12.75">
      <c r="F57" s="2"/>
      <c r="G57" s="1"/>
      <c r="H57" s="81" t="s">
        <v>61</v>
      </c>
      <c r="I57" s="65" t="s">
        <v>91</v>
      </c>
      <c r="J57" s="62"/>
      <c r="K57" s="62"/>
      <c r="L57" s="62"/>
      <c r="M57" s="62"/>
      <c r="N57" s="63">
        <f>N55/N56</f>
        <v>3.1057692307692304</v>
      </c>
      <c r="O57" s="80">
        <f>O55/O56</f>
        <v>519284.6153846154</v>
      </c>
      <c r="P57" s="62"/>
    </row>
    <row r="58" spans="6:16" ht="12.75">
      <c r="F58" s="2"/>
      <c r="G58" s="1"/>
      <c r="H58" s="61"/>
      <c r="I58" s="65" t="s">
        <v>97</v>
      </c>
      <c r="J58" s="62"/>
      <c r="K58" s="62"/>
      <c r="L58" s="62"/>
      <c r="M58" s="62"/>
      <c r="N58" s="82">
        <f>L49</f>
        <v>0.07388606405116699</v>
      </c>
      <c r="O58" s="82">
        <f>L49</f>
        <v>0.07388606405116699</v>
      </c>
      <c r="P58" s="62"/>
    </row>
    <row r="59" spans="6:16" ht="12.75">
      <c r="F59" s="2"/>
      <c r="G59" s="1"/>
      <c r="H59" s="81" t="s">
        <v>61</v>
      </c>
      <c r="I59" s="67" t="s">
        <v>102</v>
      </c>
      <c r="J59" s="62"/>
      <c r="K59" s="62"/>
      <c r="L59" s="62"/>
      <c r="M59" s="62"/>
      <c r="N59" s="83">
        <f>N57/N58</f>
        <v>42.03457405199508</v>
      </c>
      <c r="O59" s="78">
        <f>O57/O58</f>
        <v>7028180.781493578</v>
      </c>
      <c r="P59" s="62"/>
    </row>
    <row r="60" spans="6:16" ht="12.75">
      <c r="F60" s="2"/>
      <c r="G60" s="1"/>
      <c r="H60" s="62"/>
      <c r="I60" s="62"/>
      <c r="J60" s="62"/>
      <c r="K60" s="62"/>
      <c r="L60" s="62"/>
      <c r="M60" s="62"/>
      <c r="N60" s="62"/>
      <c r="O60" s="62"/>
      <c r="P60" s="62"/>
    </row>
    <row r="61" spans="6:16" ht="12.75">
      <c r="F61" s="2"/>
      <c r="G61" s="1"/>
      <c r="H61" s="62"/>
      <c r="I61" s="65" t="s">
        <v>1</v>
      </c>
      <c r="J61" s="62"/>
      <c r="K61" s="62"/>
      <c r="L61" s="62"/>
      <c r="M61" s="62"/>
      <c r="N61" s="63">
        <f>N55</f>
        <v>4.0375</v>
      </c>
      <c r="O61" s="80">
        <f>O55</f>
        <v>675070</v>
      </c>
      <c r="P61" s="62"/>
    </row>
    <row r="62" spans="6:16" ht="12.75">
      <c r="F62" s="2"/>
      <c r="G62" s="1"/>
      <c r="H62" s="81"/>
      <c r="I62" s="65" t="s">
        <v>98</v>
      </c>
      <c r="J62" s="62"/>
      <c r="K62" s="62"/>
      <c r="L62" s="62"/>
      <c r="M62" s="62"/>
      <c r="N62" s="63">
        <f>N57</f>
        <v>3.1057692307692304</v>
      </c>
      <c r="O62" s="80">
        <f>O57</f>
        <v>519284.6153846154</v>
      </c>
      <c r="P62" s="62"/>
    </row>
    <row r="63" spans="6:16" ht="12.75">
      <c r="F63" s="2"/>
      <c r="G63" s="1"/>
      <c r="H63" s="81" t="s">
        <v>61</v>
      </c>
      <c r="I63" s="65" t="s">
        <v>99</v>
      </c>
      <c r="J63" s="62"/>
      <c r="K63" s="62"/>
      <c r="L63" s="62"/>
      <c r="M63" s="62"/>
      <c r="N63" s="63">
        <f>N61-N62</f>
        <v>0.9317307692307693</v>
      </c>
      <c r="O63" s="80">
        <f>O61-O62</f>
        <v>155785.38461538462</v>
      </c>
      <c r="P63" s="62"/>
    </row>
    <row r="64" spans="6:16" ht="12.75">
      <c r="F64" s="2"/>
      <c r="G64" s="1"/>
      <c r="H64" s="81"/>
      <c r="I64" s="65" t="s">
        <v>100</v>
      </c>
      <c r="J64" s="62"/>
      <c r="K64" s="62"/>
      <c r="L64" s="62"/>
      <c r="M64" s="62"/>
      <c r="N64" s="64">
        <f>L53</f>
        <v>0.05</v>
      </c>
      <c r="O64" s="64">
        <f>L53</f>
        <v>0.05</v>
      </c>
      <c r="P64" s="62"/>
    </row>
    <row r="65" spans="6:16" ht="12.75">
      <c r="F65" s="2"/>
      <c r="G65" s="1"/>
      <c r="H65" s="81" t="s">
        <v>61</v>
      </c>
      <c r="I65" s="67" t="s">
        <v>101</v>
      </c>
      <c r="J65" s="67"/>
      <c r="K65" s="62"/>
      <c r="L65" s="62"/>
      <c r="M65" s="62"/>
      <c r="N65" s="63">
        <f>N63/N64</f>
        <v>18.634615384615383</v>
      </c>
      <c r="O65" s="80">
        <f>O63/O64</f>
        <v>3115707.6923076925</v>
      </c>
      <c r="P65" s="84">
        <f>O65/F6</f>
        <v>18.634615384615387</v>
      </c>
    </row>
    <row r="66" spans="6:16" ht="12.75">
      <c r="F66" s="2"/>
      <c r="G66" s="1"/>
      <c r="H66" s="61"/>
      <c r="I66" s="62"/>
      <c r="J66" s="62"/>
      <c r="K66" s="62"/>
      <c r="L66" s="62"/>
      <c r="M66" s="62"/>
      <c r="N66" s="62"/>
      <c r="O66" s="62"/>
      <c r="P66" s="62"/>
    </row>
    <row r="67" spans="6:16" ht="12.75">
      <c r="F67" s="2"/>
      <c r="G67" s="1"/>
      <c r="H67" s="61"/>
      <c r="I67" s="67" t="s">
        <v>101</v>
      </c>
      <c r="J67" s="67"/>
      <c r="K67" s="62"/>
      <c r="L67" s="62"/>
      <c r="M67" s="62"/>
      <c r="N67" s="63">
        <f>N65</f>
        <v>18.634615384615383</v>
      </c>
      <c r="O67" s="80">
        <f>O65</f>
        <v>3115707.6923076925</v>
      </c>
      <c r="P67" s="85">
        <f>O67/O69</f>
        <v>0.3071512172432361</v>
      </c>
    </row>
    <row r="68" spans="6:16" ht="12.75">
      <c r="F68" s="2"/>
      <c r="G68" s="1"/>
      <c r="H68" s="81" t="s">
        <v>78</v>
      </c>
      <c r="I68" s="67" t="s">
        <v>102</v>
      </c>
      <c r="J68" s="67"/>
      <c r="K68" s="62"/>
      <c r="L68" s="62"/>
      <c r="M68" s="62"/>
      <c r="N68" s="83">
        <f>N59</f>
        <v>42.03457405199508</v>
      </c>
      <c r="O68" s="78">
        <f>O59</f>
        <v>7028180.781493578</v>
      </c>
      <c r="P68" s="85">
        <f>O68/O69</f>
        <v>0.692848782756764</v>
      </c>
    </row>
    <row r="69" spans="6:16" ht="12.75">
      <c r="F69" s="2"/>
      <c r="G69" s="1"/>
      <c r="H69" s="61"/>
      <c r="I69" s="67" t="s">
        <v>76</v>
      </c>
      <c r="J69" s="62"/>
      <c r="K69" s="62"/>
      <c r="L69" s="62"/>
      <c r="M69" s="62"/>
      <c r="N69" s="63">
        <f>N67+N68</f>
        <v>60.669189436610466</v>
      </c>
      <c r="O69" s="80">
        <f>O67+O68</f>
        <v>10143888.47380127</v>
      </c>
      <c r="P69" s="85">
        <f>O69/O69</f>
        <v>1</v>
      </c>
    </row>
    <row r="70" spans="6:16" ht="12.75">
      <c r="F70" s="2"/>
      <c r="G70" s="1"/>
      <c r="H70" s="61"/>
      <c r="I70" s="62"/>
      <c r="J70" s="62"/>
      <c r="K70" s="62"/>
      <c r="L70" s="62"/>
      <c r="M70" s="62"/>
      <c r="N70" s="62"/>
      <c r="O70" s="62"/>
      <c r="P70" s="62"/>
    </row>
    <row r="71" spans="6:9" ht="12.75">
      <c r="F71" s="2"/>
      <c r="G71" s="1"/>
      <c r="I71" s="3"/>
    </row>
    <row r="72" spans="6:7" ht="12.75">
      <c r="F72" s="2"/>
      <c r="G72" s="1"/>
    </row>
    <row r="73" spans="6:7" ht="12.75">
      <c r="F73" s="2"/>
      <c r="G73" s="1"/>
    </row>
    <row r="74" spans="6:7" ht="12.75">
      <c r="F74" s="2"/>
      <c r="G74" s="1"/>
    </row>
    <row r="75" spans="6:7" ht="12.75">
      <c r="F75" s="2"/>
      <c r="G75" s="1"/>
    </row>
    <row r="76" spans="6:7" ht="12.75">
      <c r="F76" s="2"/>
      <c r="G76" s="1"/>
    </row>
    <row r="77" spans="6:7" ht="12.75">
      <c r="F77" s="2"/>
      <c r="G77" s="1"/>
    </row>
    <row r="78" ht="12.75">
      <c r="F78" s="2"/>
    </row>
    <row r="79" ht="12.75">
      <c r="F79" s="2"/>
    </row>
    <row r="80" ht="12.75">
      <c r="F80" s="2"/>
    </row>
    <row r="81" ht="12.75">
      <c r="F81" s="2"/>
    </row>
    <row r="82" ht="12.75">
      <c r="F82" s="2"/>
    </row>
    <row r="83" ht="12.75">
      <c r="F83" s="2"/>
    </row>
    <row r="84" ht="12.75">
      <c r="F84" s="2"/>
    </row>
    <row r="85" ht="12.75">
      <c r="F85" s="2"/>
    </row>
    <row r="86" ht="12.75">
      <c r="F86" s="2"/>
    </row>
    <row r="87" ht="12.75">
      <c r="F87" s="2"/>
    </row>
    <row r="88" ht="12.75">
      <c r="F88" s="2"/>
    </row>
    <row r="89" ht="12.75">
      <c r="F89" s="2"/>
    </row>
    <row r="90" ht="12.75">
      <c r="F90" s="2"/>
    </row>
    <row r="91" ht="12.75">
      <c r="F91" s="2"/>
    </row>
    <row r="92" ht="12.75">
      <c r="F92" s="2"/>
    </row>
    <row r="93" ht="12.75">
      <c r="F93" s="2"/>
    </row>
    <row r="94" ht="12.75">
      <c r="F94" s="2"/>
    </row>
    <row r="95" ht="12.75">
      <c r="F95" s="2"/>
    </row>
    <row r="96" ht="12.75">
      <c r="F96" s="2"/>
    </row>
    <row r="97" ht="12.75">
      <c r="F97" s="2"/>
    </row>
    <row r="98" ht="12.75">
      <c r="F98" s="2"/>
    </row>
    <row r="99" ht="12.75">
      <c r="F99" s="2"/>
    </row>
    <row r="100" ht="12.75">
      <c r="F100" s="2"/>
    </row>
    <row r="101" ht="12.75">
      <c r="F101" s="2"/>
    </row>
    <row r="102" ht="12.75">
      <c r="F102" s="2"/>
    </row>
    <row r="103" ht="12.75">
      <c r="F103" s="2"/>
    </row>
    <row r="104" ht="12.75">
      <c r="F104" s="2"/>
    </row>
    <row r="105" ht="12.75">
      <c r="F105" s="2"/>
    </row>
    <row r="106" ht="12.75">
      <c r="F106" s="2"/>
    </row>
    <row r="107" ht="12.75">
      <c r="F107" s="2"/>
    </row>
    <row r="108" ht="12.75">
      <c r="F108" s="2"/>
    </row>
    <row r="109" ht="12.75">
      <c r="F109" s="2"/>
    </row>
    <row r="110" ht="12.75">
      <c r="F110" s="2"/>
    </row>
    <row r="111" ht="12.75">
      <c r="F111" s="2"/>
    </row>
    <row r="112" ht="12.75">
      <c r="F112" s="2"/>
    </row>
    <row r="113" ht="12.75">
      <c r="F113" s="2"/>
    </row>
    <row r="114" ht="12.75">
      <c r="F114" s="2"/>
    </row>
    <row r="115" ht="12.75">
      <c r="F115" s="2"/>
    </row>
    <row r="116" ht="12.75">
      <c r="F116" s="2"/>
    </row>
    <row r="117" ht="12.75">
      <c r="F117" s="2"/>
    </row>
    <row r="118" ht="12.75">
      <c r="F118" s="2"/>
    </row>
    <row r="119" ht="12.75">
      <c r="F119" s="2"/>
    </row>
    <row r="120" ht="12.75">
      <c r="F120" s="2"/>
    </row>
    <row r="121" ht="12.75">
      <c r="F121" s="2"/>
    </row>
    <row r="122" ht="12.75">
      <c r="F122" s="2"/>
    </row>
    <row r="123" ht="12.75">
      <c r="F123" s="2"/>
    </row>
    <row r="124" ht="12.75">
      <c r="F124" s="2"/>
    </row>
    <row r="125" ht="12.75">
      <c r="F125" s="2"/>
    </row>
    <row r="126" ht="12.75">
      <c r="F126" s="2"/>
    </row>
    <row r="127" ht="12.75">
      <c r="F127" s="2"/>
    </row>
    <row r="128" ht="12.75">
      <c r="F128" s="2"/>
    </row>
    <row r="129" ht="12.75">
      <c r="F129" s="2"/>
    </row>
    <row r="130" ht="12.75">
      <c r="F130" s="2"/>
    </row>
    <row r="131" ht="12.75">
      <c r="F131" s="2"/>
    </row>
    <row r="132" ht="12.75">
      <c r="F132" s="2"/>
    </row>
    <row r="133" ht="12.75">
      <c r="F133" s="2"/>
    </row>
    <row r="134" ht="12.75">
      <c r="F134" s="2"/>
    </row>
    <row r="135" ht="12.75">
      <c r="F135" s="2"/>
    </row>
    <row r="136" ht="12.75">
      <c r="F136" s="2"/>
    </row>
    <row r="137" ht="12.75">
      <c r="F137" s="2"/>
    </row>
    <row r="138" ht="12.75">
      <c r="F138" s="2"/>
    </row>
    <row r="139" ht="12.75">
      <c r="F139" s="2"/>
    </row>
    <row r="140" ht="12.75">
      <c r="F140" s="2"/>
    </row>
    <row r="141" ht="12.75">
      <c r="F141" s="2"/>
    </row>
    <row r="142" ht="12.75">
      <c r="F142" s="2"/>
    </row>
    <row r="143" ht="12.75">
      <c r="F143" s="2"/>
    </row>
    <row r="144" ht="12.75">
      <c r="F144" s="2"/>
    </row>
    <row r="145" ht="12.75">
      <c r="F145" s="2"/>
    </row>
    <row r="146" ht="12.75">
      <c r="F146" s="2"/>
    </row>
    <row r="147" ht="12.75">
      <c r="F147" s="2"/>
    </row>
    <row r="148" ht="12.75">
      <c r="F148" s="2"/>
    </row>
    <row r="149" ht="12.75">
      <c r="F149" s="2"/>
    </row>
    <row r="150" ht="12.75">
      <c r="F150" s="2"/>
    </row>
    <row r="151" ht="12.75">
      <c r="F151" s="2"/>
    </row>
    <row r="152" ht="12.75">
      <c r="F152" s="2"/>
    </row>
    <row r="153" ht="12.75">
      <c r="F153" s="2"/>
    </row>
    <row r="154" ht="12.75">
      <c r="F154" s="2"/>
    </row>
    <row r="155" ht="12.75">
      <c r="F155" s="2"/>
    </row>
    <row r="156" ht="12.75">
      <c r="F156" s="2"/>
    </row>
    <row r="157" ht="12.75">
      <c r="F157" s="2"/>
    </row>
    <row r="158" ht="12.75">
      <c r="F158" s="2"/>
    </row>
    <row r="159" ht="12.75">
      <c r="F159" s="2"/>
    </row>
    <row r="160" ht="12.75">
      <c r="F160" s="2"/>
    </row>
    <row r="161" ht="12.75">
      <c r="F161" s="2"/>
    </row>
    <row r="162" ht="12.75">
      <c r="F162" s="2"/>
    </row>
    <row r="163" ht="12.75">
      <c r="F163" s="2"/>
    </row>
    <row r="164" ht="12.75">
      <c r="F164" s="2"/>
    </row>
    <row r="165" ht="12.75">
      <c r="F165" s="2"/>
    </row>
    <row r="166" ht="12.75">
      <c r="F166" s="2"/>
    </row>
    <row r="167" ht="12.75">
      <c r="F167" s="2"/>
    </row>
    <row r="168" ht="12.75">
      <c r="F168" s="2"/>
    </row>
    <row r="169" ht="12.75">
      <c r="F169" s="2"/>
    </row>
    <row r="170" ht="12.75">
      <c r="F170" s="2"/>
    </row>
    <row r="171" ht="12.75">
      <c r="F171" s="2"/>
    </row>
    <row r="172" ht="12.75">
      <c r="F172" s="2"/>
    </row>
    <row r="173" ht="12.75">
      <c r="F173" s="2"/>
    </row>
    <row r="174" ht="12.75">
      <c r="F174" s="2"/>
    </row>
    <row r="175" ht="12.75">
      <c r="F175" s="2"/>
    </row>
    <row r="176" ht="12.75">
      <c r="F176" s="2"/>
    </row>
    <row r="177" ht="12.75">
      <c r="F177" s="2"/>
    </row>
    <row r="178" ht="12.75">
      <c r="F178" s="2"/>
    </row>
    <row r="179" ht="12.75">
      <c r="F179" s="2"/>
    </row>
    <row r="180" ht="12.75">
      <c r="F180" s="2"/>
    </row>
    <row r="181" ht="12.75">
      <c r="F181" s="2"/>
    </row>
    <row r="182" ht="12.75">
      <c r="F182" s="2"/>
    </row>
    <row r="183" ht="12.75">
      <c r="F183" s="2"/>
    </row>
    <row r="184" ht="12.75">
      <c r="F184" s="2"/>
    </row>
    <row r="185" ht="12.75">
      <c r="F185" s="2"/>
    </row>
    <row r="186" ht="12.75">
      <c r="F186" s="2"/>
    </row>
    <row r="187" ht="12.75">
      <c r="F187" s="2"/>
    </row>
    <row r="188" ht="12.75">
      <c r="F188" s="2"/>
    </row>
    <row r="189" ht="12.75">
      <c r="F189" s="2"/>
    </row>
    <row r="190" ht="12.75">
      <c r="F190" s="2"/>
    </row>
    <row r="191" ht="12.75">
      <c r="F191" s="2"/>
    </row>
    <row r="192" ht="12.75">
      <c r="F192" s="2"/>
    </row>
    <row r="193" ht="12.75">
      <c r="F193" s="2"/>
    </row>
    <row r="194" ht="12.75">
      <c r="F194" s="2"/>
    </row>
    <row r="195" ht="12.75">
      <c r="F195" s="2"/>
    </row>
    <row r="196" ht="12.75">
      <c r="F196" s="2"/>
    </row>
    <row r="197" ht="12.75">
      <c r="F197" s="2"/>
    </row>
    <row r="198" ht="12.75">
      <c r="F198" s="2"/>
    </row>
  </sheetData>
  <sheetProtection/>
  <mergeCells count="2">
    <mergeCell ref="A1:O1"/>
    <mergeCell ref="A2:O2"/>
  </mergeCells>
  <printOptions/>
  <pageMargins left="0.75" right="0.75" top="0.5" bottom="0.5" header="0.5" footer="0.5"/>
  <pageSetup fitToHeight="1" fitToWidth="1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Penn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Kohlhepp</dc:creator>
  <cp:keywords/>
  <dc:description/>
  <cp:lastModifiedBy>Administrator</cp:lastModifiedBy>
  <cp:lastPrinted>2015-03-06T17:35:52Z</cp:lastPrinted>
  <dcterms:created xsi:type="dcterms:W3CDTF">2000-01-21T01:45:53Z</dcterms:created>
  <dcterms:modified xsi:type="dcterms:W3CDTF">2015-04-20T12:43:11Z</dcterms:modified>
  <cp:category/>
  <cp:version/>
  <cp:contentType/>
  <cp:contentStatus/>
</cp:coreProperties>
</file>